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/>
  <mc:AlternateContent xmlns:mc="http://schemas.openxmlformats.org/markup-compatibility/2006">
    <mc:Choice Requires="x15">
      <x15ac:absPath xmlns:x15ac="http://schemas.microsoft.com/office/spreadsheetml/2010/11/ac" url="/Users/pieterkremer/Downloads/"/>
    </mc:Choice>
  </mc:AlternateContent>
  <xr:revisionPtr revIDLastSave="0" documentId="13_ncr:1_{3AD51563-BBEB-F043-B36C-BC9431AA0280}" xr6:coauthVersionLast="47" xr6:coauthVersionMax="47" xr10:uidLastSave="{00000000-0000-0000-0000-000000000000}"/>
  <workbookProtection workbookAlgorithmName="SHA-512" workbookHashValue="52Ok6bFhS3uS9ZaXBUKp4I1T29LqcUClxN9KyEaDdnaDFizKKJXsNCll3QBSUALO96SjmfhgiWBp7I1kZc5oig==" workbookSaltValue="xXvFHCLnzfFsLey1LMXNSg==" workbookSpinCount="100000" lockStructure="1"/>
  <bookViews>
    <workbookView xWindow="9040" yWindow="780" windowWidth="15880" windowHeight="19520" xr2:uid="{0E142973-612F-F043-ADD8-52232BF306A4}"/>
  </bookViews>
  <sheets>
    <sheet name="TOOL" sheetId="1" r:id="rId1"/>
    <sheet name="INFO" sheetId="2" state="hidden" r:id="rId2"/>
    <sheet name="DATA " sheetId="4" state="hidden" r:id="rId3"/>
  </sheets>
  <definedNames>
    <definedName name="_xlnm._FilterDatabase" localSheetId="0" hidden="1">TOOL!$Q$15:$Q$19</definedName>
    <definedName name="_xlnm.Print_Area" localSheetId="0">TOOL!$B$1:$K$42</definedName>
    <definedName name="_xlnm.Extract" localSheetId="0">TOOL!$G$4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G22" i="1"/>
  <c r="J24" i="1"/>
  <c r="J28" i="1" s="1"/>
  <c r="E2" i="4"/>
  <c r="G24" i="1" s="1"/>
  <c r="D15" i="1"/>
  <c r="D16" i="1"/>
  <c r="G26" i="1" l="1"/>
  <c r="G34" i="1"/>
  <c r="G36" i="1" s="1"/>
  <c r="J34" i="1"/>
  <c r="J36" i="1" s="1"/>
  <c r="J26" i="1"/>
  <c r="G30" i="1"/>
  <c r="G28" i="1"/>
  <c r="J30" i="1"/>
  <c r="J38" i="1" l="1"/>
  <c r="G38" i="1"/>
  <c r="J42" i="1" l="1"/>
  <c r="J41" i="1"/>
</calcChain>
</file>

<file path=xl/sharedStrings.xml><?xml version="1.0" encoding="utf-8"?>
<sst xmlns="http://schemas.openxmlformats.org/spreadsheetml/2006/main" count="70" uniqueCount="63">
  <si>
    <t>RoofBlock XL</t>
  </si>
  <si>
    <t xml:space="preserve">RoofBlock </t>
  </si>
  <si>
    <t>min</t>
  </si>
  <si>
    <t>Algemene informatie</t>
  </si>
  <si>
    <t>RSC102011</t>
  </si>
  <si>
    <t>RoofBlock</t>
  </si>
  <si>
    <t>RSX102011</t>
  </si>
  <si>
    <t>artikelnummer</t>
  </si>
  <si>
    <t>Aantal in doos</t>
  </si>
  <si>
    <t>Gewicht per stuk</t>
  </si>
  <si>
    <t>1kg</t>
  </si>
  <si>
    <t>3,5kg</t>
  </si>
  <si>
    <t>Daksteunen</t>
  </si>
  <si>
    <t>Draadgoot</t>
  </si>
  <si>
    <t>2/17357</t>
  </si>
  <si>
    <t>DRAADGOOT 65X200 L=3M EZ Plus klasse 8</t>
  </si>
  <si>
    <t>2/17358</t>
  </si>
  <si>
    <t>2/17359</t>
  </si>
  <si>
    <t>2/17361</t>
  </si>
  <si>
    <t>2/17362</t>
  </si>
  <si>
    <t>DRAADGOOT 65X300 L=3M EZ Plus klasse 8</t>
  </si>
  <si>
    <t>DRAADGOOT 65X400 L=3M EZ Plus klasse 8</t>
  </si>
  <si>
    <t>DRAADGOOT 65X500 L=3M EZ Plus klasse 8</t>
  </si>
  <si>
    <t>DRAADGOOT 65X600 L=3M EZ Plus klasse 8</t>
  </si>
  <si>
    <t>65x200</t>
  </si>
  <si>
    <t>65x300</t>
  </si>
  <si>
    <t>65x400</t>
  </si>
  <si>
    <t>65x500</t>
  </si>
  <si>
    <t>65x600</t>
  </si>
  <si>
    <t>Type</t>
  </si>
  <si>
    <t>Roofblock berekening</t>
  </si>
  <si>
    <t>Bruto prijs</t>
  </si>
  <si>
    <t>Calculate the number of RoofBlocks used in a complete RoofSupport system</t>
  </si>
  <si>
    <t>Fill in the complete length:</t>
  </si>
  <si>
    <t>Fill in the installer hourly wage:</t>
  </si>
  <si>
    <t>Nett price RoofBlock</t>
  </si>
  <si>
    <t>Nett price RoofBlock XL</t>
  </si>
  <si>
    <t>Installation instructions:</t>
  </si>
  <si>
    <t>Crossed every 60cm</t>
  </si>
  <si>
    <t>2 pcs per 120cm</t>
  </si>
  <si>
    <t>2 pcs per 600cm</t>
  </si>
  <si>
    <t>1 pcs per 200cm</t>
  </si>
  <si>
    <t>2 pcs's per 200cm</t>
  </si>
  <si>
    <t>Number boxes:</t>
  </si>
  <si>
    <t>Weight KG:</t>
  </si>
  <si>
    <t>Total costs Roofblocks:</t>
  </si>
  <si>
    <t>Installation time:</t>
  </si>
  <si>
    <t>Total costs of the installed Roofblocks:</t>
  </si>
  <si>
    <t>total saving perc.</t>
  </si>
  <si>
    <t>Total saving €</t>
  </si>
  <si>
    <t>Total costs Roofblocks + labour:</t>
  </si>
  <si>
    <t>Number Roofblocks:</t>
  </si>
  <si>
    <t>1) based on the Conduct Grosspricelist</t>
  </si>
  <si>
    <t>Fill in the discount 1):</t>
  </si>
  <si>
    <t>Fill in the estimated installation time per roofblock 2):</t>
  </si>
  <si>
    <t>Material</t>
  </si>
  <si>
    <t>Installation</t>
  </si>
  <si>
    <t xml:space="preserve">2) From unloading the car to installing Roofblock </t>
  </si>
  <si>
    <t>Version 30624</t>
  </si>
  <si>
    <t>sec</t>
  </si>
  <si>
    <t>meter</t>
  </si>
  <si>
    <t>Select the width wiremesh:</t>
  </si>
  <si>
    <t>millimetre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</si>
</sst>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€&quot;\ * #,##0.00_);_(&quot;€&quot;\ * \(#,##0.00\);_(&quot;€&quot;\ * &quot;-&quot;??_);_(@_)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0" tint="-0.1499984740745262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8A8A8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C652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44" fontId="0" fillId="2" borderId="0" xfId="1" applyFont="1" applyFill="1" applyAlignment="1"/>
    <xf numFmtId="0" fontId="2" fillId="2" borderId="0" xfId="0" applyFont="1" applyFill="1"/>
    <xf numFmtId="0" fontId="3" fillId="2" borderId="0" xfId="0" applyFont="1" applyFill="1" applyAlignment="1">
      <alignment horizontal="right"/>
    </xf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3" fillId="2" borderId="0" xfId="0" applyFont="1" applyFill="1"/>
    <xf numFmtId="0" fontId="0" fillId="2" borderId="0" xfId="0" applyFill="1" applyAlignment="1">
      <alignment horizontal="right"/>
    </xf>
    <xf numFmtId="0" fontId="0" fillId="2" borderId="0" xfId="0" applyFill="1"/>
    <xf numFmtId="0" fontId="0" fillId="2" borderId="0" xfId="0" applyFill="1" applyAlignment="1">
      <alignment horizontal="left"/>
    </xf>
    <xf numFmtId="44" fontId="6" fillId="2" borderId="0" xfId="0" applyNumberFormat="1" applyFont="1" applyFill="1"/>
    <xf numFmtId="0" fontId="0" fillId="2" borderId="0" xfId="0" applyFill="1" applyAlignment="1">
      <alignment horizontal="center"/>
    </xf>
    <xf numFmtId="44" fontId="0" fillId="2" borderId="0" xfId="0" applyNumberFormat="1" applyFill="1"/>
    <xf numFmtId="44" fontId="6" fillId="2" borderId="0" xfId="1" applyFont="1" applyFill="1" applyAlignment="1"/>
    <xf numFmtId="0" fontId="0" fillId="3" borderId="3" xfId="0" applyFill="1" applyBorder="1"/>
    <xf numFmtId="0" fontId="0" fillId="3" borderId="2" xfId="0" applyFill="1" applyBorder="1" applyAlignment="1">
      <alignment horizontal="right"/>
    </xf>
    <xf numFmtId="0" fontId="7" fillId="2" borderId="0" xfId="0" applyFont="1" applyFill="1"/>
    <xf numFmtId="0" fontId="3" fillId="2" borderId="0" xfId="0" applyFont="1" applyFill="1" applyAlignment="1">
      <alignment horizontal="center"/>
    </xf>
    <xf numFmtId="9" fontId="3" fillId="2" borderId="0" xfId="2" applyFont="1" applyFill="1" applyBorder="1" applyAlignment="1">
      <alignment horizontal="center"/>
    </xf>
    <xf numFmtId="44" fontId="3" fillId="2" borderId="0" xfId="1" applyFont="1" applyFill="1" applyBorder="1" applyAlignment="1">
      <alignment horizontal="center"/>
    </xf>
    <xf numFmtId="0" fontId="5" fillId="2" borderId="0" xfId="0" applyFont="1" applyFill="1"/>
    <xf numFmtId="0" fontId="4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0" fontId="3" fillId="4" borderId="1" xfId="0" applyFont="1" applyFill="1" applyBorder="1" applyAlignment="1" applyProtection="1">
      <alignment horizontal="center"/>
      <protection locked="0"/>
    </xf>
    <xf numFmtId="0" fontId="10" fillId="4" borderId="4" xfId="0" applyFont="1" applyFill="1" applyBorder="1"/>
    <xf numFmtId="0" fontId="10" fillId="4" borderId="5" xfId="0" applyFont="1" applyFill="1" applyBorder="1" applyAlignment="1">
      <alignment horizontal="right"/>
    </xf>
    <xf numFmtId="0" fontId="10" fillId="4" borderId="7" xfId="0" applyFont="1" applyFill="1" applyBorder="1"/>
    <xf numFmtId="0" fontId="10" fillId="4" borderId="8" xfId="0" applyFont="1" applyFill="1" applyBorder="1" applyAlignment="1">
      <alignment horizontal="right"/>
    </xf>
    <xf numFmtId="9" fontId="3" fillId="4" borderId="1" xfId="2" applyFont="1" applyFill="1" applyBorder="1" applyAlignment="1" applyProtection="1">
      <alignment horizontal="center"/>
      <protection locked="0"/>
    </xf>
    <xf numFmtId="44" fontId="3" fillId="4" borderId="1" xfId="1" applyFont="1" applyFill="1" applyBorder="1" applyAlignment="1" applyProtection="1">
      <alignment horizontal="center"/>
      <protection locked="0"/>
    </xf>
    <xf numFmtId="44" fontId="0" fillId="0" borderId="0" xfId="1" applyFont="1" applyFill="1"/>
    <xf numFmtId="0" fontId="11" fillId="2" borderId="0" xfId="0" applyFont="1" applyFill="1"/>
    <xf numFmtId="44" fontId="3" fillId="2" borderId="0" xfId="1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44" fontId="6" fillId="3" borderId="2" xfId="0" applyNumberFormat="1" applyFont="1" applyFill="1" applyBorder="1" applyAlignment="1">
      <alignment horizontal="center"/>
    </xf>
    <xf numFmtId="44" fontId="6" fillId="3" borderId="3" xfId="0" applyNumberFormat="1" applyFont="1" applyFill="1" applyBorder="1" applyAlignment="1">
      <alignment horizontal="center"/>
    </xf>
    <xf numFmtId="44" fontId="6" fillId="3" borderId="2" xfId="1" applyFont="1" applyFill="1" applyBorder="1" applyAlignment="1">
      <alignment horizontal="center"/>
    </xf>
    <xf numFmtId="44" fontId="6" fillId="3" borderId="3" xfId="1" applyFont="1" applyFill="1" applyBorder="1" applyAlignment="1">
      <alignment horizontal="center"/>
    </xf>
    <xf numFmtId="44" fontId="0" fillId="3" borderId="2" xfId="0" applyNumberFormat="1" applyFill="1" applyBorder="1" applyAlignment="1">
      <alignment horizontal="center"/>
    </xf>
    <xf numFmtId="44" fontId="0" fillId="3" borderId="3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2" borderId="0" xfId="0" applyFill="1" applyAlignment="1">
      <alignment horizontal="center"/>
    </xf>
    <xf numFmtId="44" fontId="6" fillId="3" borderId="2" xfId="1" applyFont="1" applyFill="1" applyBorder="1" applyAlignment="1">
      <alignment horizontal="left"/>
    </xf>
    <xf numFmtId="44" fontId="6" fillId="3" borderId="3" xfId="1" applyFont="1" applyFill="1" applyBorder="1" applyAlignment="1">
      <alignment horizontal="left"/>
    </xf>
    <xf numFmtId="2" fontId="10" fillId="4" borderId="8" xfId="1" applyNumberFormat="1" applyFont="1" applyFill="1" applyBorder="1" applyAlignment="1">
      <alignment horizontal="center"/>
    </xf>
    <xf numFmtId="2" fontId="10" fillId="4" borderId="9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9" fontId="10" fillId="4" borderId="5" xfId="2" applyFont="1" applyFill="1" applyBorder="1" applyAlignment="1">
      <alignment horizontal="center"/>
    </xf>
    <xf numFmtId="9" fontId="10" fillId="4" borderId="6" xfId="2" applyFont="1" applyFill="1" applyBorder="1" applyAlignment="1">
      <alignment horizontal="center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8A8A8A"/>
      <color rgb="FFEC6527"/>
      <color rgb="FFD86C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13</xdr:row>
      <xdr:rowOff>0</xdr:rowOff>
    </xdr:from>
    <xdr:to>
      <xdr:col>10</xdr:col>
      <xdr:colOff>635977</xdr:colOff>
      <xdr:row>19</xdr:row>
      <xdr:rowOff>204177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0D613528-2473-1331-430D-38209F8BB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0" y="2139462"/>
          <a:ext cx="3136900" cy="1435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</a:spPr>
      <a:bodyPr vertOverflow="clip" horzOverflow="clip" wrap="none" rtlCol="0" anchor="t">
        <a:spAutoFit/>
      </a:bodyPr>
      <a:lstStyle>
        <a:defPPr algn="l">
          <a:defRPr sz="1600">
            <a:solidFill>
              <a:schemeClr val="bg1"/>
            </a:solidFill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71CA3-8E4D-3640-A83F-8F29AB463DD6}">
  <sheetPr>
    <tabColor rgb="FFEC6527"/>
  </sheetPr>
  <dimension ref="A1:Q45"/>
  <sheetViews>
    <sheetView tabSelected="1" zoomScale="120" zoomScaleNormal="120" workbookViewId="0">
      <selection activeCell="G8" sqref="G8"/>
    </sheetView>
  </sheetViews>
  <sheetFormatPr baseColWidth="10" defaultColWidth="10.83203125" defaultRowHeight="16" x14ac:dyDescent="0.2"/>
  <cols>
    <col min="1" max="1" width="11.33203125" style="8" customWidth="1"/>
    <col min="2" max="3" width="10.83203125" style="8"/>
    <col min="4" max="4" width="3.83203125" style="8" customWidth="1"/>
    <col min="5" max="5" width="5" style="7" customWidth="1"/>
    <col min="6" max="6" width="1.83203125" style="7" customWidth="1"/>
    <col min="7" max="7" width="9.33203125" style="8" customWidth="1"/>
    <col min="8" max="8" width="10.6640625" style="8" customWidth="1"/>
    <col min="9" max="9" width="3" style="8" customWidth="1"/>
    <col min="10" max="10" width="9.83203125" style="8" customWidth="1"/>
    <col min="11" max="11" width="10.1640625" style="8" customWidth="1"/>
    <col min="12" max="12" width="9.5" style="8" customWidth="1"/>
    <col min="13" max="15" width="6.5" style="8" customWidth="1"/>
    <col min="16" max="18" width="10.83203125" style="8" customWidth="1"/>
    <col min="19" max="16384" width="10.83203125" style="8"/>
  </cols>
  <sheetData>
    <row r="1" spans="2:12" ht="7" customHeight="1" x14ac:dyDescent="0.2"/>
    <row r="2" spans="2:12" x14ac:dyDescent="0.2">
      <c r="B2" s="20" t="s">
        <v>32</v>
      </c>
    </row>
    <row r="3" spans="2:12" x14ac:dyDescent="0.2">
      <c r="B3" s="20"/>
    </row>
    <row r="4" spans="2:12" ht="14" customHeight="1" x14ac:dyDescent="0.2">
      <c r="B4" s="20"/>
      <c r="E4" s="3" t="s">
        <v>61</v>
      </c>
      <c r="F4" s="3"/>
      <c r="G4" s="24">
        <v>300</v>
      </c>
      <c r="H4" s="6" t="s">
        <v>62</v>
      </c>
    </row>
    <row r="5" spans="2:12" ht="6" customHeight="1" x14ac:dyDescent="0.2"/>
    <row r="6" spans="2:12" x14ac:dyDescent="0.2">
      <c r="E6" s="3" t="s">
        <v>33</v>
      </c>
      <c r="F6" s="3"/>
      <c r="G6" s="24">
        <v>300</v>
      </c>
      <c r="H6" s="6" t="s">
        <v>60</v>
      </c>
      <c r="L6" s="1"/>
    </row>
    <row r="7" spans="2:12" ht="6" customHeight="1" x14ac:dyDescent="0.2">
      <c r="E7" s="3"/>
      <c r="F7" s="3"/>
      <c r="G7" s="17"/>
      <c r="J7" s="6"/>
      <c r="K7" s="6"/>
    </row>
    <row r="8" spans="2:12" x14ac:dyDescent="0.2">
      <c r="E8" s="3" t="s">
        <v>53</v>
      </c>
      <c r="F8" s="3"/>
      <c r="G8" s="29">
        <v>0.45</v>
      </c>
      <c r="L8" s="1"/>
    </row>
    <row r="9" spans="2:12" ht="7" customHeight="1" x14ac:dyDescent="0.2">
      <c r="E9" s="3"/>
      <c r="F9" s="3"/>
      <c r="G9" s="18"/>
    </row>
    <row r="10" spans="2:12" x14ac:dyDescent="0.2">
      <c r="E10" s="3" t="s">
        <v>34</v>
      </c>
      <c r="F10" s="3"/>
      <c r="G10" s="30">
        <v>60</v>
      </c>
      <c r="H10" s="1"/>
    </row>
    <row r="11" spans="2:12" ht="6" customHeight="1" x14ac:dyDescent="0.2">
      <c r="E11" s="3"/>
      <c r="F11" s="3"/>
      <c r="G11" s="19"/>
      <c r="H11" s="1"/>
    </row>
    <row r="12" spans="2:12" x14ac:dyDescent="0.2">
      <c r="E12" s="3" t="s">
        <v>54</v>
      </c>
      <c r="F12" s="3"/>
      <c r="G12" s="24">
        <v>30</v>
      </c>
      <c r="H12" s="6" t="s">
        <v>59</v>
      </c>
      <c r="I12" s="6"/>
    </row>
    <row r="13" spans="2:12" ht="25" customHeight="1" x14ac:dyDescent="0.2">
      <c r="E13" s="8"/>
      <c r="F13" s="8"/>
    </row>
    <row r="14" spans="2:12" ht="16" customHeight="1" x14ac:dyDescent="0.2">
      <c r="G14" s="44"/>
      <c r="H14" s="44"/>
      <c r="I14" s="44"/>
      <c r="J14" s="44"/>
      <c r="K14" s="44"/>
    </row>
    <row r="15" spans="2:12" x14ac:dyDescent="0.2">
      <c r="C15" s="3" t="s">
        <v>35</v>
      </c>
      <c r="D15" s="33">
        <f>INFO!F6*(1-G8)</f>
        <v>5.3020000000000005</v>
      </c>
      <c r="E15" s="33"/>
      <c r="G15" s="44"/>
      <c r="H15" s="44"/>
      <c r="I15" s="44"/>
      <c r="J15" s="44"/>
      <c r="K15" s="44"/>
    </row>
    <row r="16" spans="2:12" x14ac:dyDescent="0.2">
      <c r="C16" s="3" t="s">
        <v>36</v>
      </c>
      <c r="D16" s="33">
        <f>INFO!F7*(1-G8)</f>
        <v>15.339500000000001</v>
      </c>
      <c r="E16" s="33"/>
      <c r="G16" s="44"/>
      <c r="H16" s="44"/>
      <c r="I16" s="44"/>
      <c r="J16" s="44"/>
      <c r="K16" s="44"/>
    </row>
    <row r="17" spans="3:17" x14ac:dyDescent="0.2">
      <c r="G17" s="44"/>
      <c r="H17" s="44"/>
      <c r="I17" s="44"/>
      <c r="J17" s="44"/>
      <c r="K17" s="44"/>
    </row>
    <row r="18" spans="3:17" x14ac:dyDescent="0.2">
      <c r="G18" s="44"/>
      <c r="H18" s="44"/>
      <c r="I18" s="44"/>
      <c r="J18" s="44"/>
      <c r="K18" s="44"/>
      <c r="L18" s="9"/>
    </row>
    <row r="19" spans="3:17" x14ac:dyDescent="0.2">
      <c r="G19" s="44"/>
      <c r="H19" s="44"/>
      <c r="I19" s="44"/>
      <c r="J19" s="44"/>
      <c r="K19" s="44"/>
    </row>
    <row r="20" spans="3:17" ht="19" x14ac:dyDescent="0.25">
      <c r="C20" s="4" t="s">
        <v>55</v>
      </c>
      <c r="G20" s="44"/>
      <c r="H20" s="44"/>
      <c r="I20" s="44"/>
      <c r="J20" s="44"/>
      <c r="K20" s="44"/>
    </row>
    <row r="21" spans="3:17" ht="21" x14ac:dyDescent="0.25">
      <c r="G21" s="34" t="s">
        <v>1</v>
      </c>
      <c r="H21" s="34"/>
      <c r="I21" s="16"/>
      <c r="J21" s="35" t="s">
        <v>0</v>
      </c>
      <c r="K21" s="35"/>
      <c r="L21" s="16"/>
      <c r="M21" s="16"/>
      <c r="Q21" s="2"/>
    </row>
    <row r="22" spans="3:17" ht="16" customHeight="1" x14ac:dyDescent="0.2">
      <c r="E22" s="3" t="s">
        <v>37</v>
      </c>
      <c r="F22" s="3"/>
      <c r="G22" s="49" t="str">
        <f>IF(_xlnm.Extract="Type","",VLOOKUP(_xlnm.Extract,'DATA '!A:B,2,FALSE))</f>
        <v>2 pcs per 120cm</v>
      </c>
      <c r="H22" s="50"/>
      <c r="I22" s="6"/>
      <c r="J22" s="6" t="str">
        <f>IF(_xlnm.Extract="Type","",VLOOKUP(_xlnm.Extract,'DATA '!A:C,3,FALSE))</f>
        <v>1 pcs per 200cm</v>
      </c>
      <c r="K22" s="6"/>
      <c r="L22" s="6"/>
      <c r="M22" s="6"/>
    </row>
    <row r="23" spans="3:17" ht="6" customHeight="1" x14ac:dyDescent="0.2">
      <c r="E23" s="3"/>
      <c r="F23" s="3"/>
      <c r="G23" s="6"/>
      <c r="H23" s="6"/>
      <c r="I23" s="6"/>
      <c r="J23" s="6"/>
      <c r="K23" s="6"/>
      <c r="L23" s="6"/>
      <c r="M23" s="6"/>
    </row>
    <row r="24" spans="3:17" x14ac:dyDescent="0.2">
      <c r="E24" s="3" t="s">
        <v>51</v>
      </c>
      <c r="F24" s="3"/>
      <c r="G24" s="42">
        <f>IF(_xlnm.Extract=600,ROUNDUP('DATA '!E2,0)*2,ROUNDDOWN('DATA '!E2,0))</f>
        <v>500</v>
      </c>
      <c r="H24" s="43"/>
      <c r="J24" s="42">
        <f>ROUNDDOWN(IF(_xlnm.Extract=600,G6,G6/2),0)</f>
        <v>150</v>
      </c>
      <c r="K24" s="43"/>
    </row>
    <row r="25" spans="3:17" ht="6" customHeight="1" x14ac:dyDescent="0.2">
      <c r="E25" s="3"/>
      <c r="F25" s="3"/>
      <c r="H25" s="9"/>
      <c r="K25" s="9"/>
    </row>
    <row r="26" spans="3:17" x14ac:dyDescent="0.2">
      <c r="E26" s="3" t="s">
        <v>43</v>
      </c>
      <c r="F26" s="3"/>
      <c r="G26" s="42">
        <f>ROUNDUP(G24/20,0)</f>
        <v>25</v>
      </c>
      <c r="H26" s="43"/>
      <c r="J26" s="42">
        <f>ROUNDUP(J24/5,0)</f>
        <v>30</v>
      </c>
      <c r="K26" s="43"/>
    </row>
    <row r="27" spans="3:17" ht="6" customHeight="1" x14ac:dyDescent="0.2">
      <c r="E27" s="3"/>
      <c r="F27" s="3"/>
      <c r="Q27" s="9"/>
    </row>
    <row r="28" spans="3:17" x14ac:dyDescent="0.2">
      <c r="E28" s="3" t="s">
        <v>44</v>
      </c>
      <c r="F28" s="3"/>
      <c r="G28" s="42">
        <f>G24</f>
        <v>500</v>
      </c>
      <c r="H28" s="43"/>
      <c r="J28" s="42">
        <f>J24*3.5</f>
        <v>525</v>
      </c>
      <c r="K28" s="43"/>
    </row>
    <row r="29" spans="3:17" ht="9" customHeight="1" x14ac:dyDescent="0.2">
      <c r="E29" s="3"/>
      <c r="F29" s="3"/>
    </row>
    <row r="30" spans="3:17" ht="22" customHeight="1" x14ac:dyDescent="0.25">
      <c r="E30" s="3" t="s">
        <v>45</v>
      </c>
      <c r="F30" s="3"/>
      <c r="G30" s="36">
        <f>D15*G24</f>
        <v>2651.0000000000005</v>
      </c>
      <c r="H30" s="37"/>
      <c r="I30" s="10"/>
      <c r="J30" s="38">
        <f>J24*D16</f>
        <v>2300.9250000000002</v>
      </c>
      <c r="K30" s="39"/>
      <c r="L30" s="13"/>
      <c r="M30" s="1"/>
      <c r="Q30" s="1"/>
    </row>
    <row r="31" spans="3:17" ht="10" customHeight="1" x14ac:dyDescent="0.2"/>
    <row r="32" spans="3:17" ht="16" customHeight="1" x14ac:dyDescent="0.25">
      <c r="C32" s="5" t="s">
        <v>56</v>
      </c>
    </row>
    <row r="33" spans="1:17" ht="6" customHeight="1" x14ac:dyDescent="0.2"/>
    <row r="34" spans="1:17" x14ac:dyDescent="0.2">
      <c r="E34" s="3" t="s">
        <v>46</v>
      </c>
      <c r="F34" s="3"/>
      <c r="G34" s="15">
        <f>ROUNDUP((G24*G12)/60,0)</f>
        <v>250</v>
      </c>
      <c r="H34" s="14" t="s">
        <v>2</v>
      </c>
      <c r="J34" s="15">
        <f>ROUNDUP((J24*G12)/60,0)</f>
        <v>75</v>
      </c>
      <c r="K34" s="14" t="s">
        <v>2</v>
      </c>
    </row>
    <row r="35" spans="1:17" ht="7" customHeight="1" x14ac:dyDescent="0.2">
      <c r="E35" s="3"/>
      <c r="F35" s="3"/>
      <c r="G35" s="11"/>
      <c r="J35" s="11"/>
    </row>
    <row r="36" spans="1:17" x14ac:dyDescent="0.2">
      <c r="E36" s="3" t="s">
        <v>47</v>
      </c>
      <c r="F36" s="3"/>
      <c r="G36" s="40">
        <f>(G10*G34)/60</f>
        <v>250</v>
      </c>
      <c r="H36" s="41"/>
      <c r="I36" s="12"/>
      <c r="J36" s="40">
        <f>(G10*J34)/60</f>
        <v>75</v>
      </c>
      <c r="K36" s="41"/>
    </row>
    <row r="37" spans="1:17" x14ac:dyDescent="0.2">
      <c r="E37" s="3"/>
      <c r="F37" s="3"/>
    </row>
    <row r="38" spans="1:17" ht="22" customHeight="1" x14ac:dyDescent="0.25">
      <c r="E38" s="3" t="s">
        <v>50</v>
      </c>
      <c r="F38" s="3"/>
      <c r="G38" s="45">
        <f>G36+G30</f>
        <v>2901.0000000000005</v>
      </c>
      <c r="H38" s="46"/>
      <c r="I38" s="10"/>
      <c r="J38" s="36">
        <f>J36+J30</f>
        <v>2375.9250000000002</v>
      </c>
      <c r="K38" s="37"/>
      <c r="L38" s="10"/>
    </row>
    <row r="39" spans="1:17" ht="8" customHeight="1" x14ac:dyDescent="0.2">
      <c r="G39" s="7"/>
    </row>
    <row r="40" spans="1:17" x14ac:dyDescent="0.2">
      <c r="Q40" s="12"/>
    </row>
    <row r="41" spans="1:17" ht="20" customHeight="1" x14ac:dyDescent="0.25">
      <c r="F41" s="20"/>
      <c r="G41" s="25"/>
      <c r="H41" s="26" t="s">
        <v>48</v>
      </c>
      <c r="I41" s="26"/>
      <c r="J41" s="51">
        <f>(G38-J38)/G38</f>
        <v>0.18099793174767329</v>
      </c>
      <c r="K41" s="52"/>
    </row>
    <row r="42" spans="1:17" ht="19" customHeight="1" x14ac:dyDescent="0.25">
      <c r="A42" s="6" t="s">
        <v>52</v>
      </c>
      <c r="F42" s="20"/>
      <c r="G42" s="27"/>
      <c r="H42" s="28" t="s">
        <v>49</v>
      </c>
      <c r="I42" s="28"/>
      <c r="J42" s="47">
        <f>G38-J38</f>
        <v>525.07500000000027</v>
      </c>
      <c r="K42" s="48"/>
    </row>
    <row r="43" spans="1:17" x14ac:dyDescent="0.2">
      <c r="A43" s="6" t="s">
        <v>57</v>
      </c>
    </row>
    <row r="44" spans="1:17" x14ac:dyDescent="0.2">
      <c r="A44" s="32" t="s">
        <v>58</v>
      </c>
    </row>
    <row r="45" spans="1:17" x14ac:dyDescent="0.2">
      <c r="E45" s="8"/>
      <c r="F45" s="8"/>
    </row>
  </sheetData>
  <sheetProtection algorithmName="SHA-512" hashValue="syJPnz8yTWTlR95EfTrloCKZgFf7D/Z6yhT1ub2XvEjr8PPpn7nSY9zxvm88i5oiVKVl2m7qpeYHY4aSJasS4g==" saltValue="8KrbeIrPrnyZ6M/rAQIndg==" spinCount="100000" sheet="1" objects="1" scenarios="1" selectLockedCells="1"/>
  <dataConsolidate/>
  <mergeCells count="20">
    <mergeCell ref="J42:K42"/>
    <mergeCell ref="G22:H22"/>
    <mergeCell ref="G24:H24"/>
    <mergeCell ref="J24:K24"/>
    <mergeCell ref="J41:K41"/>
    <mergeCell ref="D15:E15"/>
    <mergeCell ref="D16:E16"/>
    <mergeCell ref="G21:H21"/>
    <mergeCell ref="J21:K21"/>
    <mergeCell ref="J38:K38"/>
    <mergeCell ref="J30:K30"/>
    <mergeCell ref="G36:H36"/>
    <mergeCell ref="G26:H26"/>
    <mergeCell ref="G28:H28"/>
    <mergeCell ref="J26:K26"/>
    <mergeCell ref="J28:K28"/>
    <mergeCell ref="G14:K20"/>
    <mergeCell ref="G38:H38"/>
    <mergeCell ref="J36:K36"/>
    <mergeCell ref="G30:H30"/>
  </mergeCells>
  <pageMargins left="0.7" right="0.7" top="0.75" bottom="0.75" header="0.3" footer="0.3"/>
  <pageSetup paperSize="9" orientation="portrait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D249C33-9A83-6B46-9A45-860730624CA4}">
          <x14:formula1>
            <xm:f>'DATA '!$A$1:$A$6</xm:f>
          </x14:formula1>
          <xm:sqref>G4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8C363-6226-5843-BF2D-DA1762A807D7}">
  <sheetPr>
    <tabColor rgb="FF00B0F0"/>
  </sheetPr>
  <dimension ref="A3:F17"/>
  <sheetViews>
    <sheetView workbookViewId="0">
      <selection activeCell="E24" sqref="E24"/>
    </sheetView>
  </sheetViews>
  <sheetFormatPr baseColWidth="10" defaultColWidth="10.83203125" defaultRowHeight="19" x14ac:dyDescent="0.25"/>
  <cols>
    <col min="1" max="1" width="10.83203125" style="22"/>
    <col min="2" max="2" width="21.83203125" style="22" bestFit="1" customWidth="1"/>
    <col min="3" max="3" width="15.6640625" style="22" bestFit="1" customWidth="1"/>
    <col min="4" max="4" width="15.33203125" style="22" bestFit="1" customWidth="1"/>
    <col min="5" max="5" width="17.1640625" style="22" bestFit="1" customWidth="1"/>
    <col min="6" max="16384" width="10.83203125" style="22"/>
  </cols>
  <sheetData>
    <row r="3" spans="1:6" x14ac:dyDescent="0.25">
      <c r="A3" s="21" t="s">
        <v>3</v>
      </c>
    </row>
    <row r="5" spans="1:6" x14ac:dyDescent="0.25">
      <c r="A5" s="21" t="s">
        <v>12</v>
      </c>
      <c r="C5" s="21" t="s">
        <v>7</v>
      </c>
      <c r="D5" s="21" t="s">
        <v>8</v>
      </c>
      <c r="E5" s="21" t="s">
        <v>9</v>
      </c>
      <c r="F5" s="21" t="s">
        <v>31</v>
      </c>
    </row>
    <row r="6" spans="1:6" x14ac:dyDescent="0.25">
      <c r="B6" s="21" t="s">
        <v>5</v>
      </c>
      <c r="C6" s="22" t="s">
        <v>4</v>
      </c>
      <c r="D6" s="22">
        <v>20</v>
      </c>
      <c r="E6" s="23" t="s">
        <v>10</v>
      </c>
      <c r="F6" s="31">
        <v>9.64</v>
      </c>
    </row>
    <row r="7" spans="1:6" x14ac:dyDescent="0.25">
      <c r="B7" s="21" t="s">
        <v>0</v>
      </c>
      <c r="C7" s="22" t="s">
        <v>6</v>
      </c>
      <c r="D7" s="22">
        <v>5</v>
      </c>
      <c r="E7" s="23" t="s">
        <v>11</v>
      </c>
      <c r="F7" s="31">
        <v>27.89</v>
      </c>
    </row>
    <row r="11" spans="1:6" x14ac:dyDescent="0.25">
      <c r="A11" s="21" t="s">
        <v>13</v>
      </c>
    </row>
    <row r="13" spans="1:6" x14ac:dyDescent="0.25">
      <c r="B13" s="22" t="s">
        <v>24</v>
      </c>
      <c r="C13" s="22" t="s">
        <v>14</v>
      </c>
      <c r="D13" s="22" t="s">
        <v>15</v>
      </c>
    </row>
    <row r="14" spans="1:6" x14ac:dyDescent="0.25">
      <c r="B14" s="22" t="s">
        <v>25</v>
      </c>
      <c r="C14" s="22" t="s">
        <v>16</v>
      </c>
      <c r="D14" s="22" t="s">
        <v>20</v>
      </c>
    </row>
    <row r="15" spans="1:6" x14ac:dyDescent="0.25">
      <c r="B15" s="22" t="s">
        <v>26</v>
      </c>
      <c r="C15" s="22" t="s">
        <v>17</v>
      </c>
      <c r="D15" s="22" t="s">
        <v>21</v>
      </c>
    </row>
    <row r="16" spans="1:6" x14ac:dyDescent="0.25">
      <c r="B16" s="22" t="s">
        <v>27</v>
      </c>
      <c r="C16" s="22" t="s">
        <v>18</v>
      </c>
      <c r="D16" s="22" t="s">
        <v>22</v>
      </c>
    </row>
    <row r="17" spans="2:4" x14ac:dyDescent="0.25">
      <c r="B17" s="22" t="s">
        <v>28</v>
      </c>
      <c r="C17" s="22" t="s">
        <v>19</v>
      </c>
      <c r="D17" s="22" t="s">
        <v>23</v>
      </c>
    </row>
  </sheetData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711A1-206E-7E48-9A24-303BB1AFFBE6}">
  <dimension ref="A1:E6"/>
  <sheetViews>
    <sheetView topLeftCell="B1" workbookViewId="0">
      <selection activeCell="E15" sqref="E15"/>
    </sheetView>
  </sheetViews>
  <sheetFormatPr baseColWidth="10" defaultColWidth="11.1640625" defaultRowHeight="16" x14ac:dyDescent="0.2"/>
  <cols>
    <col min="2" max="2" width="39.33203125" bestFit="1" customWidth="1"/>
    <col min="3" max="3" width="33.1640625" bestFit="1" customWidth="1"/>
  </cols>
  <sheetData>
    <row r="1" spans="1:5" x14ac:dyDescent="0.2">
      <c r="A1" t="s">
        <v>29</v>
      </c>
      <c r="E1" t="s">
        <v>30</v>
      </c>
    </row>
    <row r="2" spans="1:5" x14ac:dyDescent="0.2">
      <c r="A2">
        <v>150</v>
      </c>
      <c r="B2" t="s">
        <v>38</v>
      </c>
      <c r="C2" t="s">
        <v>41</v>
      </c>
      <c r="E2">
        <f>TOOL!G6/1.2*2</f>
        <v>500</v>
      </c>
    </row>
    <row r="3" spans="1:5" x14ac:dyDescent="0.2">
      <c r="A3">
        <v>200</v>
      </c>
      <c r="B3" t="s">
        <v>38</v>
      </c>
      <c r="C3" t="s">
        <v>41</v>
      </c>
    </row>
    <row r="4" spans="1:5" x14ac:dyDescent="0.2">
      <c r="A4">
        <v>300</v>
      </c>
      <c r="B4" t="s">
        <v>39</v>
      </c>
      <c r="C4" t="s">
        <v>41</v>
      </c>
    </row>
    <row r="5" spans="1:5" x14ac:dyDescent="0.2">
      <c r="A5">
        <v>400</v>
      </c>
      <c r="B5" t="s">
        <v>39</v>
      </c>
      <c r="C5" t="s">
        <v>41</v>
      </c>
    </row>
    <row r="6" spans="1:5" x14ac:dyDescent="0.2">
      <c r="A6">
        <v>600</v>
      </c>
      <c r="B6" t="s">
        <v>40</v>
      </c>
      <c r="C6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TOOL</vt:lpstr>
      <vt:lpstr>INFO</vt:lpstr>
      <vt:lpstr>DATA </vt:lpstr>
      <vt:lpstr>TOOL!Afdrukbereik</vt:lpstr>
      <vt:lpstr>TOOL!Ophalen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pieter</dc:creator>
  <cp:lastModifiedBy>pieter</cp:lastModifiedBy>
  <cp:lastPrinted>2024-03-04T10:26:49Z</cp:lastPrinted>
  <dcterms:created xsi:type="dcterms:W3CDTF">2024-02-29T12:53:27Z</dcterms:created>
  <dcterms:modified xsi:type="dcterms:W3CDTF">2024-05-30T09:33:28Z</dcterms:modified>
</cp:coreProperties>
</file>